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<sst xmlns="http://schemas.openxmlformats.org/spreadsheetml/2006/main" count="133" uniqueCount="126">
  <si>
    <t>1.ТЕКУЩЕЕ СОДЕРЖАНИЕ</t>
  </si>
  <si>
    <t>№ п/п</t>
  </si>
  <si>
    <t>ПРИХОД</t>
  </si>
  <si>
    <t>Смета 2014г</t>
  </si>
  <si>
    <t>Взносы :</t>
  </si>
  <si>
    <t xml:space="preserve">            вступительные взносы</t>
  </si>
  <si>
    <t xml:space="preserve">           Членские взносы прошлых лет</t>
  </si>
  <si>
    <t xml:space="preserve">            членские взносы текущего года</t>
  </si>
  <si>
    <t xml:space="preserve">            Прочее:</t>
  </si>
  <si>
    <t xml:space="preserve">                        аренда магазинов</t>
  </si>
  <si>
    <t xml:space="preserve">                        подключение питьевой воды</t>
  </si>
  <si>
    <t xml:space="preserve">                        питьевая вода</t>
  </si>
  <si>
    <t xml:space="preserve">                        чистка снега зимующими</t>
  </si>
  <si>
    <t>Исполнительные листы</t>
  </si>
  <si>
    <t>Всего ПРИХОД</t>
  </si>
  <si>
    <t>РАСХОД</t>
  </si>
  <si>
    <t>Вывоз мусора</t>
  </si>
  <si>
    <t>Юридические услуги</t>
  </si>
  <si>
    <t>Оплата воды питьевой</t>
  </si>
  <si>
    <t>Содержание электрохозяйства</t>
  </si>
  <si>
    <t>Инвентарь и материалы</t>
  </si>
  <si>
    <t>Услуги банка</t>
  </si>
  <si>
    <t>Канцтовары,расх мат-лы для оргтехники</t>
  </si>
  <si>
    <t>выписка</t>
  </si>
  <si>
    <t>Сотовая связь</t>
  </si>
  <si>
    <t>Трансп расходы</t>
  </si>
  <si>
    <t>Новосибирское обл общество садоводов</t>
  </si>
  <si>
    <t>Проведение собрания</t>
  </si>
  <si>
    <t>Тревожная кнопка</t>
  </si>
  <si>
    <t>Обьявл в газете о найме сторожей</t>
  </si>
  <si>
    <t>Непредвиденные расходы</t>
  </si>
  <si>
    <t>Оплата за трактор</t>
  </si>
  <si>
    <t>Наименование должности</t>
  </si>
  <si>
    <t>К-во</t>
  </si>
  <si>
    <t xml:space="preserve">К-во раб. </t>
  </si>
  <si>
    <t>Оклад с РК</t>
  </si>
  <si>
    <t xml:space="preserve">Налог на </t>
  </si>
  <si>
    <t>ИТОГО</t>
  </si>
  <si>
    <t>месяцев</t>
  </si>
  <si>
    <t>доходы ФЛ</t>
  </si>
  <si>
    <t>на руки</t>
  </si>
  <si>
    <t>ФОТ в год</t>
  </si>
  <si>
    <t>1.</t>
  </si>
  <si>
    <t>Председатель правления</t>
  </si>
  <si>
    <t>2.</t>
  </si>
  <si>
    <t>Бухгалтер</t>
  </si>
  <si>
    <t>3.</t>
  </si>
  <si>
    <t>Кассир</t>
  </si>
  <si>
    <t>4.</t>
  </si>
  <si>
    <t>Электрик</t>
  </si>
  <si>
    <t>Наименование показателя</t>
  </si>
  <si>
    <t>Сумма (руб.)</t>
  </si>
  <si>
    <t>Необхоимая сумма для текущего содержания общества</t>
  </si>
  <si>
    <t>Прочие поступления</t>
  </si>
  <si>
    <t>Кол-во соток в обществе</t>
  </si>
  <si>
    <t>Членский взнос с 1сотки</t>
  </si>
  <si>
    <t>2. МОП</t>
  </si>
  <si>
    <t>Взнос на содержание МОП -30 руб с сотки</t>
  </si>
  <si>
    <t>№п/п</t>
  </si>
  <si>
    <t>Наименование</t>
  </si>
  <si>
    <t>Сумма</t>
  </si>
  <si>
    <t>Целевой взнос на 1 сотку</t>
  </si>
  <si>
    <t>+макс премия</t>
  </si>
  <si>
    <t>6/6</t>
  </si>
  <si>
    <t>8620/5750</t>
  </si>
  <si>
    <t>1121/748</t>
  </si>
  <si>
    <t>7499/5002</t>
  </si>
  <si>
    <t>Ограждение по периметру общества</t>
  </si>
  <si>
    <t>Калитка с замком на 4 воротах</t>
  </si>
  <si>
    <t>Обрезка и вывоз деревьев</t>
  </si>
  <si>
    <t>Демонтаж старых столбов</t>
  </si>
  <si>
    <t>Ремонт дорог</t>
  </si>
  <si>
    <t>4. Целевой взнос на баки -200 руб с сотки</t>
  </si>
  <si>
    <t>Расчет размера членского взноса с 1 сотки на 2016 год</t>
  </si>
  <si>
    <t>17241/11494</t>
  </si>
  <si>
    <t>2241/1491</t>
  </si>
  <si>
    <t>15000/10000</t>
  </si>
  <si>
    <t>Штатное расписание на 2016 год</t>
  </si>
  <si>
    <t>з/пл</t>
  </si>
  <si>
    <t>3. ЦЕЛЕВОЙ ВЗНОС на благоустройство</t>
  </si>
  <si>
    <t>Факт 2015г</t>
  </si>
  <si>
    <t>Вывески стенды,ремонт ворот</t>
  </si>
  <si>
    <t xml:space="preserve"> Бух программа обновление</t>
  </si>
  <si>
    <t>Обустройство места кассира</t>
  </si>
  <si>
    <t>Смета 2016г</t>
  </si>
  <si>
    <t>4/1</t>
  </si>
  <si>
    <t>ИТОГО в год c 3-мя сторожами</t>
  </si>
  <si>
    <t>ИТОГО в год c 4-мя сторожами</t>
  </si>
  <si>
    <t>ПФ20% с 3-мя сторожами</t>
  </si>
  <si>
    <t>ПФ20% с 4-мя сторожами</t>
  </si>
  <si>
    <t>ФСС 0,2% с 3-мя сторожами</t>
  </si>
  <si>
    <t>ФСС 0,2% с 4-мя сторожами</t>
  </si>
  <si>
    <t>Всего с налогами с 3-мя сторожами</t>
  </si>
  <si>
    <t>Всего с налогами с 4-мя сторожами</t>
  </si>
  <si>
    <t>1/1</t>
  </si>
  <si>
    <t>З/плата с налогами с 3-мя сторожами</t>
  </si>
  <si>
    <t>З/плата с налогами с 4-мя сторожами</t>
  </si>
  <si>
    <t>Всего РАСХОД с 3-мя сторожами</t>
  </si>
  <si>
    <t>Всего РАСХОД с 4-мя сторожами</t>
  </si>
  <si>
    <t>с 3-мя сторож</t>
  </si>
  <si>
    <t>Сумма (руб)</t>
  </si>
  <si>
    <t>с 4-мя сторож</t>
  </si>
  <si>
    <t>Запуск воды, содержание водоводов</t>
  </si>
  <si>
    <t>Обслуживание  ЛЭП в доле СНТ "Отдых-2"</t>
  </si>
  <si>
    <t xml:space="preserve">при оплате до 15 мая тариф ЧВ </t>
  </si>
  <si>
    <t xml:space="preserve">при оплате с 16 мая до 30 сентября тариф ЧВ </t>
  </si>
  <si>
    <t>Итого -750+30+70+200=1050 руб с сотки с 3-мя сторожами</t>
  </si>
  <si>
    <t>Сторож (1 и 3 ворота)</t>
  </si>
  <si>
    <t>Сторож (1,2,3 ворота)</t>
  </si>
  <si>
    <t>Сторож (4 ворота)</t>
  </si>
  <si>
    <t>Приход от других СНТ за обслуживание ЛЭП за 2015г</t>
  </si>
  <si>
    <t xml:space="preserve">Чистка снега на дамбе и внутри общества  </t>
  </si>
  <si>
    <t>Содержание и ремонт трактора</t>
  </si>
  <si>
    <t>Содержание и ремонт домов сторожей</t>
  </si>
  <si>
    <t>Мат.помощь Заболоцкой в связи со смертью дочери</t>
  </si>
  <si>
    <t>Итого -820+30+70+200=1120 руб с сотки с 4-мя сторожами</t>
  </si>
  <si>
    <t xml:space="preserve">                                                  СМЕТА 2016</t>
  </si>
  <si>
    <t xml:space="preserve">Примечание: Предлагается заварить 2-е  ворота, оставив проход для пешеходов, убрать сторожа 2-х ворот, его участок </t>
  </si>
  <si>
    <t xml:space="preserve">разделить между сторожами 1-х и 3-х ворот. Дом сторожа передать под правление. Существующее правление передать </t>
  </si>
  <si>
    <t>сторожу 1-х ворот.</t>
  </si>
  <si>
    <t>Возврат займа</t>
  </si>
  <si>
    <t>Членские взносы текущего года</t>
  </si>
  <si>
    <t>Оплата членских взносов:</t>
  </si>
  <si>
    <t>при оплате с 01 октября до 31декабря тариф ЧВ</t>
  </si>
  <si>
    <t xml:space="preserve">при оплате после 01 января 2017г тариф ЧВ </t>
  </si>
  <si>
    <t>Целевой взнос по реконструкции высоковольтной линии будет объявлен на собрании.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</si>
</sst>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6">
    <font>
      <sz val="10"/>
      <name val="Arial"/>
      <family val="0"/>
    </font>
    <font>
      <b/>
      <sz val="10"/>
      <name val="Arial"/>
      <family val="0"/>
    </font>
    <font>
      <b/>
      <sz val="14"/>
      <name val="Arial"/>
      <family val="2"/>
    </font>
    <font>
      <b/>
      <sz val="12"/>
      <name val="Arial"/>
      <family val="0"/>
    </font>
    <font>
      <b/>
      <sz val="11"/>
      <name val="Arial"/>
      <family val="0"/>
    </font>
    <font>
      <sz val="12"/>
      <name val="Arial"/>
      <family val="0"/>
    </font>
    <font>
      <sz val="11"/>
      <name val="Arial"/>
      <family val="0"/>
    </font>
    <font>
      <b/>
      <sz val="9"/>
      <name val="Arial"/>
      <family val="0"/>
    </font>
    <font>
      <i/>
      <sz val="9"/>
      <name val="Arial"/>
      <family val="0"/>
    </font>
    <font>
      <sz val="9"/>
      <name val="Arial"/>
      <family val="0"/>
    </font>
    <font>
      <b/>
      <i/>
      <sz val="9"/>
      <name val="Arial"/>
      <family val="0"/>
    </font>
    <font>
      <b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2" fontId="4" fillId="0" borderId="1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2" fontId="4" fillId="0" borderId="0" xfId="0" applyNumberFormat="1" applyFont="1" applyFill="1" applyBorder="1" applyAlignment="1">
      <alignment/>
    </xf>
    <xf numFmtId="2" fontId="6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1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0" fontId="8" fillId="0" borderId="11" xfId="0" applyFont="1" applyBorder="1" applyAlignment="1">
      <alignment/>
    </xf>
    <xf numFmtId="2" fontId="9" fillId="0" borderId="11" xfId="0" applyNumberFormat="1" applyFont="1" applyBorder="1" applyAlignment="1">
      <alignment/>
    </xf>
    <xf numFmtId="2" fontId="9" fillId="0" borderId="10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10" xfId="0" applyFont="1" applyBorder="1" applyAlignment="1">
      <alignment/>
    </xf>
    <xf numFmtId="2" fontId="9" fillId="0" borderId="10" xfId="0" applyNumberFormat="1" applyFont="1" applyFill="1" applyBorder="1" applyAlignment="1">
      <alignment/>
    </xf>
    <xf numFmtId="2" fontId="9" fillId="0" borderId="0" xfId="0" applyNumberFormat="1" applyFont="1" applyBorder="1" applyAlignment="1">
      <alignment/>
    </xf>
    <xf numFmtId="0" fontId="4" fillId="0" borderId="10" xfId="0" applyFont="1" applyBorder="1" applyAlignment="1">
      <alignment/>
    </xf>
    <xf numFmtId="2" fontId="7" fillId="0" borderId="1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Fill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2" fontId="4" fillId="0" borderId="12" xfId="0" applyNumberFormat="1" applyFont="1" applyFill="1" applyBorder="1" applyAlignment="1">
      <alignment/>
    </xf>
    <xf numFmtId="2" fontId="4" fillId="0" borderId="13" xfId="0" applyNumberFormat="1" applyFont="1" applyFill="1" applyBorder="1" applyAlignment="1">
      <alignment/>
    </xf>
    <xf numFmtId="0" fontId="4" fillId="0" borderId="11" xfId="0" applyFont="1" applyFill="1" applyBorder="1" applyAlignment="1">
      <alignment/>
    </xf>
    <xf numFmtId="2" fontId="4" fillId="0" borderId="11" xfId="0" applyNumberFormat="1" applyFont="1" applyFill="1" applyBorder="1" applyAlignment="1">
      <alignment/>
    </xf>
    <xf numFmtId="2" fontId="0" fillId="0" borderId="11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/>
    </xf>
    <xf numFmtId="0" fontId="4" fillId="0" borderId="11" xfId="0" applyFont="1" applyFill="1" applyBorder="1" applyAlignment="1">
      <alignment/>
    </xf>
    <xf numFmtId="2" fontId="0" fillId="0" borderId="12" xfId="0" applyNumberFormat="1" applyFont="1" applyFill="1" applyBorder="1" applyAlignment="1">
      <alignment/>
    </xf>
    <xf numFmtId="2" fontId="0" fillId="0" borderId="13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0" fontId="4" fillId="0" borderId="12" xfId="0" applyFont="1" applyFill="1" applyBorder="1" applyAlignment="1">
      <alignment/>
    </xf>
    <xf numFmtId="0" fontId="0" fillId="0" borderId="0" xfId="0" applyAlignment="1">
      <alignment horizontal="right"/>
    </xf>
    <xf numFmtId="2" fontId="0" fillId="0" borderId="10" xfId="0" applyNumberFormat="1" applyBorder="1" applyAlignment="1">
      <alignment/>
    </xf>
    <xf numFmtId="0" fontId="4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2" fontId="1" fillId="0" borderId="0" xfId="0" applyNumberFormat="1" applyFont="1" applyFill="1" applyAlignment="1">
      <alignment horizontal="right"/>
    </xf>
    <xf numFmtId="49" fontId="4" fillId="0" borderId="10" xfId="0" applyNumberFormat="1" applyFont="1" applyFill="1" applyBorder="1" applyAlignment="1">
      <alignment horizontal="right"/>
    </xf>
    <xf numFmtId="2" fontId="4" fillId="0" borderId="10" xfId="0" applyNumberFormat="1" applyFont="1" applyFill="1" applyBorder="1" applyAlignment="1">
      <alignment horizontal="right"/>
    </xf>
    <xf numFmtId="2" fontId="0" fillId="0" borderId="10" xfId="0" applyNumberFormat="1" applyFont="1" applyFill="1" applyBorder="1" applyAlignment="1">
      <alignment horizontal="right"/>
    </xf>
    <xf numFmtId="2" fontId="1" fillId="0" borderId="10" xfId="0" applyNumberFormat="1" applyFont="1" applyFill="1" applyBorder="1" applyAlignment="1">
      <alignment horizontal="right"/>
    </xf>
    <xf numFmtId="2" fontId="4" fillId="0" borderId="10" xfId="0" applyNumberFormat="1" applyFont="1" applyFill="1" applyBorder="1" applyAlignment="1">
      <alignment horizontal="right"/>
    </xf>
    <xf numFmtId="2" fontId="4" fillId="0" borderId="13" xfId="0" applyNumberFormat="1" applyFont="1" applyFill="1" applyBorder="1" applyAlignment="1">
      <alignment horizontal="right"/>
    </xf>
    <xf numFmtId="2" fontId="0" fillId="0" borderId="13" xfId="0" applyNumberFormat="1" applyFont="1" applyFill="1" applyBorder="1" applyAlignment="1">
      <alignment horizontal="right"/>
    </xf>
    <xf numFmtId="0" fontId="6" fillId="0" borderId="0" xfId="0" applyFont="1" applyAlignment="1">
      <alignment horizontal="right"/>
    </xf>
    <xf numFmtId="0" fontId="0" fillId="0" borderId="14" xfId="0" applyBorder="1" applyAlignment="1">
      <alignment horizontal="right"/>
    </xf>
    <xf numFmtId="2" fontId="4" fillId="0" borderId="15" xfId="0" applyNumberFormat="1" applyFont="1" applyFill="1" applyBorder="1" applyAlignment="1">
      <alignment horizontal="right"/>
    </xf>
    <xf numFmtId="2" fontId="0" fillId="0" borderId="15" xfId="0" applyNumberFormat="1" applyFont="1" applyFill="1" applyBorder="1" applyAlignment="1">
      <alignment horizontal="right"/>
    </xf>
    <xf numFmtId="2" fontId="8" fillId="0" borderId="15" xfId="0" applyNumberFormat="1" applyFont="1" applyFill="1" applyBorder="1" applyAlignment="1">
      <alignment horizontal="right"/>
    </xf>
    <xf numFmtId="2" fontId="10" fillId="0" borderId="15" xfId="0" applyNumberFormat="1" applyFont="1" applyFill="1" applyBorder="1" applyAlignment="1">
      <alignment horizontal="right"/>
    </xf>
    <xf numFmtId="2" fontId="4" fillId="0" borderId="16" xfId="0" applyNumberFormat="1" applyFont="1" applyFill="1" applyBorder="1" applyAlignment="1">
      <alignment horizontal="right"/>
    </xf>
    <xf numFmtId="2" fontId="0" fillId="0" borderId="16" xfId="0" applyNumberFormat="1" applyFont="1" applyFill="1" applyBorder="1" applyAlignment="1">
      <alignment horizontal="right"/>
    </xf>
    <xf numFmtId="0" fontId="0" fillId="0" borderId="13" xfId="0" applyBorder="1" applyAlignment="1">
      <alignment horizontal="right"/>
    </xf>
    <xf numFmtId="2" fontId="8" fillId="0" borderId="10" xfId="0" applyNumberFormat="1" applyFont="1" applyFill="1" applyBorder="1" applyAlignment="1">
      <alignment horizontal="right"/>
    </xf>
    <xf numFmtId="2" fontId="1" fillId="0" borderId="17" xfId="0" applyNumberFormat="1" applyFont="1" applyFill="1" applyBorder="1" applyAlignment="1">
      <alignment horizontal="right"/>
    </xf>
    <xf numFmtId="2" fontId="4" fillId="0" borderId="13" xfId="0" applyNumberFormat="1" applyFont="1" applyFill="1" applyBorder="1" applyAlignment="1">
      <alignment horizontal="right"/>
    </xf>
    <xf numFmtId="2" fontId="1" fillId="0" borderId="13" xfId="0" applyNumberFormat="1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0" fontId="7" fillId="0" borderId="17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right"/>
    </xf>
    <xf numFmtId="0" fontId="4" fillId="0" borderId="17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1" fillId="0" borderId="17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49" fontId="4" fillId="0" borderId="17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right"/>
    </xf>
    <xf numFmtId="0" fontId="4" fillId="0" borderId="18" xfId="0" applyFont="1" applyFill="1" applyBorder="1" applyAlignment="1">
      <alignment/>
    </xf>
    <xf numFmtId="2" fontId="4" fillId="0" borderId="18" xfId="0" applyNumberFormat="1" applyFont="1" applyFill="1" applyBorder="1" applyAlignment="1">
      <alignment/>
    </xf>
    <xf numFmtId="2" fontId="4" fillId="0" borderId="14" xfId="0" applyNumberFormat="1" applyFont="1" applyFill="1" applyBorder="1" applyAlignment="1">
      <alignment/>
    </xf>
    <xf numFmtId="2" fontId="4" fillId="0" borderId="14" xfId="0" applyNumberFormat="1" applyFont="1" applyFill="1" applyBorder="1" applyAlignment="1">
      <alignment horizontal="right"/>
    </xf>
    <xf numFmtId="2" fontId="4" fillId="0" borderId="19" xfId="0" applyNumberFormat="1" applyFont="1" applyFill="1" applyBorder="1" applyAlignment="1">
      <alignment horizontal="right"/>
    </xf>
    <xf numFmtId="2" fontId="0" fillId="0" borderId="13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0" fontId="1" fillId="0" borderId="10" xfId="0" applyFont="1" applyBorder="1" applyAlignment="1">
      <alignment/>
    </xf>
    <xf numFmtId="2" fontId="0" fillId="0" borderId="10" xfId="0" applyNumberFormat="1" applyFill="1" applyBorder="1" applyAlignment="1">
      <alignment horizontal="right"/>
    </xf>
    <xf numFmtId="2" fontId="9" fillId="0" borderId="10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0" fillId="0" borderId="14" xfId="0" applyFill="1" applyBorder="1" applyAlignment="1">
      <alignment horizontal="right"/>
    </xf>
    <xf numFmtId="49" fontId="0" fillId="0" borderId="13" xfId="0" applyNumberFormat="1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0" fillId="0" borderId="0" xfId="0" applyFill="1" applyAlignment="1">
      <alignment horizontal="right"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K127"/>
  <sheetViews>
    <sheetView tabSelected="1" zoomScalePageLayoutView="0" workbookViewId="0" topLeftCell="A106">
      <selection activeCell="B131" sqref="B131"/>
    </sheetView>
  </sheetViews>
  <sheetFormatPr defaultColWidth="9.140625" defaultRowHeight="12.75"/>
  <cols>
    <col min="1" max="1" width="6.7109375" style="57" customWidth="1"/>
    <col min="2" max="2" width="49.8515625" style="0" customWidth="1"/>
    <col min="3" max="3" width="13.140625" style="0" customWidth="1"/>
    <col min="4" max="4" width="11.7109375" style="0" customWidth="1"/>
    <col min="5" max="5" width="12.57421875" style="119" customWidth="1"/>
    <col min="6" max="6" width="10.00390625" style="57" customWidth="1"/>
    <col min="7" max="7" width="12.00390625" style="57" customWidth="1"/>
    <col min="8" max="8" width="11.8515625" style="0" bestFit="1" customWidth="1"/>
  </cols>
  <sheetData>
    <row r="2" ht="20.25">
      <c r="B2" s="121" t="s">
        <v>116</v>
      </c>
    </row>
    <row r="4" spans="1:10" ht="18">
      <c r="A4" s="83"/>
      <c r="B4" s="2" t="s">
        <v>0</v>
      </c>
      <c r="C4" s="3"/>
      <c r="D4" s="4"/>
      <c r="E4" s="62"/>
      <c r="F4" s="62"/>
      <c r="G4" s="62"/>
      <c r="H4" s="5"/>
      <c r="I4" s="6"/>
      <c r="J4" s="6"/>
    </row>
    <row r="5" spans="1:10" ht="15.75">
      <c r="A5" s="83"/>
      <c r="B5" s="7"/>
      <c r="C5" s="8"/>
      <c r="D5" s="4"/>
      <c r="E5" s="62"/>
      <c r="F5" s="62"/>
      <c r="G5" s="62"/>
      <c r="H5" s="5"/>
      <c r="I5" s="6"/>
      <c r="J5" s="6"/>
    </row>
    <row r="6" spans="1:11" ht="15.75">
      <c r="A6" s="84" t="s">
        <v>1</v>
      </c>
      <c r="B6" s="9" t="s">
        <v>2</v>
      </c>
      <c r="C6" s="10" t="s">
        <v>3</v>
      </c>
      <c r="D6" s="11"/>
      <c r="E6" s="63" t="s">
        <v>80</v>
      </c>
      <c r="F6" s="72"/>
      <c r="G6" s="67" t="s">
        <v>84</v>
      </c>
      <c r="H6" s="12"/>
      <c r="I6" s="13"/>
      <c r="J6" s="13"/>
      <c r="K6" s="14"/>
    </row>
    <row r="7" spans="1:11" ht="15">
      <c r="A7" s="85">
        <v>1</v>
      </c>
      <c r="B7" s="15" t="s">
        <v>4</v>
      </c>
      <c r="C7" s="16">
        <v>2481620.4</v>
      </c>
      <c r="D7" s="11"/>
      <c r="E7" s="64">
        <f>E8+E9+E10+E11</f>
        <v>2292286.7</v>
      </c>
      <c r="F7" s="72"/>
      <c r="G7" s="67">
        <f>G8+G9+G10</f>
        <v>2889867.2680000006</v>
      </c>
      <c r="H7" s="17"/>
      <c r="I7" s="18"/>
      <c r="J7" s="18"/>
      <c r="K7" s="19"/>
    </row>
    <row r="8" spans="1:10" ht="15">
      <c r="A8" s="86"/>
      <c r="B8" s="20" t="s">
        <v>5</v>
      </c>
      <c r="C8" s="21">
        <v>140000</v>
      </c>
      <c r="D8" s="22"/>
      <c r="E8" s="113">
        <v>83500</v>
      </c>
      <c r="F8" s="73"/>
      <c r="G8" s="65">
        <v>100000</v>
      </c>
      <c r="H8" s="17"/>
      <c r="I8" s="6"/>
      <c r="J8" s="6"/>
    </row>
    <row r="9" spans="1:10" ht="15">
      <c r="A9" s="86"/>
      <c r="B9" s="20" t="s">
        <v>6</v>
      </c>
      <c r="C9" s="21">
        <v>200000</v>
      </c>
      <c r="D9" s="22"/>
      <c r="E9" s="65">
        <f>46105+67123+67749+5210</f>
        <v>186187</v>
      </c>
      <c r="F9" s="73"/>
      <c r="G9" s="65">
        <v>200000</v>
      </c>
      <c r="H9" s="17"/>
      <c r="I9" s="23"/>
      <c r="J9" s="6"/>
    </row>
    <row r="10" spans="1:10" ht="15">
      <c r="A10" s="86"/>
      <c r="B10" s="20" t="s">
        <v>7</v>
      </c>
      <c r="C10" s="21">
        <v>1881620.4</v>
      </c>
      <c r="D10" s="22"/>
      <c r="E10" s="65">
        <f>32270+713166.1+186775+858193.6</f>
        <v>1790404.7</v>
      </c>
      <c r="F10" s="73"/>
      <c r="G10" s="65">
        <f>C93</f>
        <v>2589867.2680000006</v>
      </c>
      <c r="H10" s="17"/>
      <c r="I10" s="23"/>
      <c r="J10" s="6"/>
    </row>
    <row r="11" spans="1:10" ht="15">
      <c r="A11" s="86"/>
      <c r="B11" s="20" t="s">
        <v>8</v>
      </c>
      <c r="C11" s="21">
        <v>250000</v>
      </c>
      <c r="D11" s="22"/>
      <c r="E11" s="66">
        <f>E12+E13+E14+E15</f>
        <v>232195</v>
      </c>
      <c r="F11" s="73"/>
      <c r="G11" s="65">
        <f>G12+G14+G15</f>
        <v>240000</v>
      </c>
      <c r="H11" s="17"/>
      <c r="I11" s="6"/>
      <c r="J11" s="6"/>
    </row>
    <row r="12" spans="1:11" ht="15">
      <c r="A12" s="87"/>
      <c r="B12" s="25" t="s">
        <v>9</v>
      </c>
      <c r="C12" s="26"/>
      <c r="D12" s="27"/>
      <c r="E12" s="114">
        <v>120000</v>
      </c>
      <c r="F12" s="74"/>
      <c r="G12" s="79">
        <v>160000</v>
      </c>
      <c r="H12" s="17"/>
      <c r="I12" s="28"/>
      <c r="J12" s="28"/>
      <c r="K12" s="29"/>
    </row>
    <row r="13" spans="1:11" ht="15">
      <c r="A13" s="87"/>
      <c r="B13" s="25" t="s">
        <v>10</v>
      </c>
      <c r="C13" s="26"/>
      <c r="D13" s="27"/>
      <c r="E13" s="114">
        <v>500</v>
      </c>
      <c r="F13" s="74"/>
      <c r="G13" s="79"/>
      <c r="H13" s="17"/>
      <c r="I13" s="28"/>
      <c r="J13" s="28"/>
      <c r="K13" s="29"/>
    </row>
    <row r="14" spans="1:11" ht="15">
      <c r="A14" s="87"/>
      <c r="B14" s="25" t="s">
        <v>11</v>
      </c>
      <c r="C14" s="26"/>
      <c r="D14" s="27"/>
      <c r="E14" s="114">
        <v>45295</v>
      </c>
      <c r="F14" s="74"/>
      <c r="G14" s="79">
        <v>50000</v>
      </c>
      <c r="H14" s="17"/>
      <c r="I14" s="28"/>
      <c r="J14" s="28"/>
      <c r="K14" s="29"/>
    </row>
    <row r="15" spans="1:11" ht="15">
      <c r="A15" s="88"/>
      <c r="B15" s="30" t="s">
        <v>12</v>
      </c>
      <c r="C15" s="26"/>
      <c r="D15" s="31"/>
      <c r="E15" s="114">
        <v>66400</v>
      </c>
      <c r="F15" s="75"/>
      <c r="G15" s="79">
        <v>30000</v>
      </c>
      <c r="H15" s="17"/>
      <c r="I15" s="32"/>
      <c r="J15" s="28"/>
      <c r="K15" s="29"/>
    </row>
    <row r="16" spans="1:11" ht="15">
      <c r="A16" s="89">
        <v>2</v>
      </c>
      <c r="B16" s="33" t="s">
        <v>13</v>
      </c>
      <c r="C16" s="26"/>
      <c r="D16" s="34"/>
      <c r="E16" s="64">
        <v>92675.61</v>
      </c>
      <c r="F16" s="75"/>
      <c r="G16" s="64">
        <v>50000</v>
      </c>
      <c r="H16" s="17"/>
      <c r="I16" s="28"/>
      <c r="J16" s="28"/>
      <c r="K16" s="29"/>
    </row>
    <row r="17" spans="1:11" ht="15">
      <c r="A17" s="89">
        <v>3</v>
      </c>
      <c r="B17" s="33" t="s">
        <v>110</v>
      </c>
      <c r="C17" s="26"/>
      <c r="D17" s="34"/>
      <c r="E17" s="64"/>
      <c r="F17" s="75"/>
      <c r="G17" s="64">
        <v>83000</v>
      </c>
      <c r="H17" s="17"/>
      <c r="I17" s="28"/>
      <c r="J17" s="28"/>
      <c r="K17" s="29"/>
    </row>
    <row r="18" spans="1:11" ht="15">
      <c r="A18" s="90"/>
      <c r="B18" s="15" t="s">
        <v>14</v>
      </c>
      <c r="C18" s="16"/>
      <c r="D18" s="11"/>
      <c r="E18" s="64">
        <f>E7+E16</f>
        <v>2384962.31</v>
      </c>
      <c r="F18" s="72"/>
      <c r="G18" s="67">
        <f>G7+G11+G16</f>
        <v>3179867.2680000006</v>
      </c>
      <c r="H18" s="17"/>
      <c r="I18" s="18"/>
      <c r="J18" s="35"/>
      <c r="K18" s="19"/>
    </row>
    <row r="19" spans="1:10" ht="12.75">
      <c r="A19" s="83"/>
      <c r="B19" s="1"/>
      <c r="C19" s="3"/>
      <c r="D19" s="4"/>
      <c r="E19" s="62"/>
      <c r="F19" s="62"/>
      <c r="G19" s="80"/>
      <c r="H19" s="36"/>
      <c r="I19" s="6"/>
      <c r="J19" s="6"/>
    </row>
    <row r="20" spans="1:11" ht="15.75">
      <c r="A20" s="91" t="s">
        <v>1</v>
      </c>
      <c r="B20" s="37" t="s">
        <v>15</v>
      </c>
      <c r="C20" s="11" t="s">
        <v>3</v>
      </c>
      <c r="D20" s="11"/>
      <c r="E20" s="63" t="s">
        <v>80</v>
      </c>
      <c r="F20" s="72"/>
      <c r="G20" s="67" t="s">
        <v>84</v>
      </c>
      <c r="H20" s="17"/>
      <c r="I20" s="35"/>
      <c r="J20" s="35"/>
      <c r="K20" s="19"/>
    </row>
    <row r="21" spans="1:11" ht="15">
      <c r="A21" s="92">
        <v>1</v>
      </c>
      <c r="B21" s="38" t="s">
        <v>95</v>
      </c>
      <c r="C21" s="39">
        <v>1310420</v>
      </c>
      <c r="D21" s="40"/>
      <c r="E21" s="68"/>
      <c r="F21" s="76"/>
      <c r="G21" s="68">
        <f>H80</f>
        <v>1554467.2680000002</v>
      </c>
      <c r="H21" s="17"/>
      <c r="I21" s="35"/>
      <c r="J21" s="35"/>
      <c r="K21" s="19"/>
    </row>
    <row r="22" spans="1:11" ht="15">
      <c r="A22" s="99" t="s">
        <v>94</v>
      </c>
      <c r="B22" s="38" t="s">
        <v>96</v>
      </c>
      <c r="C22" s="39"/>
      <c r="D22" s="40"/>
      <c r="E22" s="68">
        <v>1155303.61</v>
      </c>
      <c r="F22" s="76"/>
      <c r="G22" s="68">
        <f>H81</f>
        <v>1803151.452</v>
      </c>
      <c r="H22" s="17"/>
      <c r="I22" s="35"/>
      <c r="J22" s="35"/>
      <c r="K22" s="19"/>
    </row>
    <row r="23" spans="1:11" ht="15">
      <c r="A23" s="93">
        <v>2</v>
      </c>
      <c r="B23" s="41" t="s">
        <v>16</v>
      </c>
      <c r="C23" s="42">
        <v>200000</v>
      </c>
      <c r="D23" s="11"/>
      <c r="E23" s="67">
        <v>236840</v>
      </c>
      <c r="F23" s="76"/>
      <c r="G23" s="68">
        <v>250000</v>
      </c>
      <c r="H23" s="17"/>
      <c r="I23" s="35"/>
      <c r="J23" s="35"/>
      <c r="K23" s="19"/>
    </row>
    <row r="24" spans="1:11" ht="15">
      <c r="A24" s="94">
        <v>3</v>
      </c>
      <c r="B24" s="41" t="s">
        <v>111</v>
      </c>
      <c r="C24" s="42">
        <v>70000</v>
      </c>
      <c r="D24" s="11"/>
      <c r="E24" s="67">
        <v>126652.76</v>
      </c>
      <c r="F24" s="72"/>
      <c r="G24" s="67">
        <v>70000</v>
      </c>
      <c r="H24" s="17"/>
      <c r="I24" s="35"/>
      <c r="J24" s="35"/>
      <c r="K24" s="19"/>
    </row>
    <row r="25" spans="1:10" ht="15">
      <c r="A25" s="91">
        <v>4</v>
      </c>
      <c r="B25" s="46" t="s">
        <v>112</v>
      </c>
      <c r="C25" s="43"/>
      <c r="D25" s="24"/>
      <c r="E25" s="66">
        <v>119304.59</v>
      </c>
      <c r="F25" s="77"/>
      <c r="G25" s="82">
        <v>50000</v>
      </c>
      <c r="H25" s="23"/>
      <c r="I25" s="6"/>
      <c r="J25" s="6"/>
    </row>
    <row r="26" spans="1:11" ht="15">
      <c r="A26" s="93">
        <v>5</v>
      </c>
      <c r="B26" s="41" t="s">
        <v>17</v>
      </c>
      <c r="C26" s="42">
        <v>126000</v>
      </c>
      <c r="D26" s="11"/>
      <c r="E26" s="67">
        <v>123100</v>
      </c>
      <c r="F26" s="76"/>
      <c r="G26" s="68">
        <v>180000</v>
      </c>
      <c r="H26" s="17"/>
      <c r="I26" s="35"/>
      <c r="J26" s="35"/>
      <c r="K26" s="19"/>
    </row>
    <row r="27" spans="1:11" ht="15">
      <c r="A27" s="94">
        <v>6</v>
      </c>
      <c r="B27" s="41" t="s">
        <v>102</v>
      </c>
      <c r="C27" s="42">
        <v>250000</v>
      </c>
      <c r="D27" s="11"/>
      <c r="E27" s="67">
        <v>308570.88</v>
      </c>
      <c r="F27" s="76"/>
      <c r="G27" s="68">
        <v>375000</v>
      </c>
      <c r="H27" s="17"/>
      <c r="I27" s="35"/>
      <c r="J27" s="35"/>
      <c r="K27" s="19"/>
    </row>
    <row r="28" spans="1:11" ht="15">
      <c r="A28" s="95">
        <v>7</v>
      </c>
      <c r="B28" s="41" t="s">
        <v>18</v>
      </c>
      <c r="C28" s="42">
        <v>30000</v>
      </c>
      <c r="D28" s="11"/>
      <c r="E28" s="67">
        <v>52932.09</v>
      </c>
      <c r="F28" s="76"/>
      <c r="G28" s="68">
        <v>55000</v>
      </c>
      <c r="H28" s="17"/>
      <c r="I28" s="35"/>
      <c r="J28" s="35"/>
      <c r="K28" s="19"/>
    </row>
    <row r="29" spans="1:11" ht="15">
      <c r="A29" s="94">
        <v>8</v>
      </c>
      <c r="B29" s="41" t="s">
        <v>19</v>
      </c>
      <c r="C29" s="42">
        <v>200000</v>
      </c>
      <c r="D29" s="11"/>
      <c r="E29" s="67">
        <v>56257</v>
      </c>
      <c r="F29" s="76"/>
      <c r="G29" s="68">
        <v>50000</v>
      </c>
      <c r="H29" s="17"/>
      <c r="I29" s="35"/>
      <c r="J29" s="35"/>
      <c r="K29" s="19"/>
    </row>
    <row r="30" spans="1:11" ht="15">
      <c r="A30" s="95">
        <v>9</v>
      </c>
      <c r="B30" s="41" t="s">
        <v>20</v>
      </c>
      <c r="C30" s="42">
        <v>60000</v>
      </c>
      <c r="D30" s="11"/>
      <c r="E30" s="67">
        <v>60244.39</v>
      </c>
      <c r="F30" s="76"/>
      <c r="G30" s="68">
        <v>100000</v>
      </c>
      <c r="H30" s="17"/>
      <c r="I30" s="35"/>
      <c r="J30" s="35"/>
      <c r="K30" s="19"/>
    </row>
    <row r="31" spans="1:11" ht="15">
      <c r="A31" s="95">
        <v>10</v>
      </c>
      <c r="B31" s="41" t="s">
        <v>21</v>
      </c>
      <c r="C31" s="42">
        <v>35000</v>
      </c>
      <c r="D31" s="11"/>
      <c r="E31" s="67">
        <v>31355.87</v>
      </c>
      <c r="F31" s="76"/>
      <c r="G31" s="68">
        <v>35000</v>
      </c>
      <c r="H31" s="17"/>
      <c r="I31" s="35"/>
      <c r="J31" s="35"/>
      <c r="K31" s="19"/>
    </row>
    <row r="32" spans="1:11" ht="15">
      <c r="A32" s="95">
        <v>11</v>
      </c>
      <c r="B32" s="41" t="s">
        <v>22</v>
      </c>
      <c r="C32" s="42">
        <v>20000</v>
      </c>
      <c r="D32" s="11"/>
      <c r="E32" s="67">
        <f>3502+5638.99+3450</f>
        <v>12590.99</v>
      </c>
      <c r="F32" s="76"/>
      <c r="G32" s="68">
        <v>20000</v>
      </c>
      <c r="H32" s="17"/>
      <c r="I32" s="35"/>
      <c r="J32" s="35"/>
      <c r="K32" s="19"/>
    </row>
    <row r="33" spans="1:11" ht="15">
      <c r="A33" s="95">
        <v>12</v>
      </c>
      <c r="B33" s="41" t="s">
        <v>23</v>
      </c>
      <c r="C33" s="42"/>
      <c r="D33" s="11"/>
      <c r="E33" s="67">
        <f>3500+1500</f>
        <v>5000</v>
      </c>
      <c r="F33" s="76"/>
      <c r="G33" s="68"/>
      <c r="H33" s="17"/>
      <c r="I33" s="35"/>
      <c r="J33" s="35"/>
      <c r="K33" s="19"/>
    </row>
    <row r="34" spans="1:11" ht="15">
      <c r="A34" s="95">
        <v>13</v>
      </c>
      <c r="B34" s="41" t="s">
        <v>82</v>
      </c>
      <c r="C34" s="42"/>
      <c r="D34" s="11"/>
      <c r="E34" s="67">
        <v>6200</v>
      </c>
      <c r="F34" s="76"/>
      <c r="G34" s="68">
        <v>7000</v>
      </c>
      <c r="H34" s="17"/>
      <c r="I34" s="35"/>
      <c r="J34" s="35"/>
      <c r="K34" s="19"/>
    </row>
    <row r="35" spans="1:11" ht="15">
      <c r="A35" s="95">
        <v>14</v>
      </c>
      <c r="B35" s="41" t="s">
        <v>24</v>
      </c>
      <c r="C35" s="42">
        <v>25200</v>
      </c>
      <c r="D35" s="11"/>
      <c r="E35" s="67">
        <v>24936.83</v>
      </c>
      <c r="F35" s="76"/>
      <c r="G35" s="68">
        <v>26400</v>
      </c>
      <c r="H35" s="17"/>
      <c r="I35" s="35"/>
      <c r="J35" s="35"/>
      <c r="K35" s="19"/>
    </row>
    <row r="36" spans="1:11" ht="15">
      <c r="A36" s="95">
        <v>15</v>
      </c>
      <c r="B36" s="41" t="s">
        <v>25</v>
      </c>
      <c r="C36" s="42">
        <v>35000</v>
      </c>
      <c r="D36" s="11"/>
      <c r="E36" s="67">
        <v>30112.18</v>
      </c>
      <c r="F36" s="76"/>
      <c r="G36" s="68">
        <v>35000</v>
      </c>
      <c r="H36" s="17"/>
      <c r="I36" s="35"/>
      <c r="J36" s="35"/>
      <c r="K36" s="19"/>
    </row>
    <row r="37" spans="1:11" ht="15">
      <c r="A37" s="95">
        <v>16</v>
      </c>
      <c r="B37" s="41" t="s">
        <v>113</v>
      </c>
      <c r="C37" s="42">
        <v>80000</v>
      </c>
      <c r="D37" s="11"/>
      <c r="E37" s="67">
        <f>72238.59+12831</f>
        <v>85069.59</v>
      </c>
      <c r="F37" s="76"/>
      <c r="G37" s="68">
        <v>240000</v>
      </c>
      <c r="H37" s="17"/>
      <c r="I37" s="35"/>
      <c r="J37" s="35"/>
      <c r="K37" s="19"/>
    </row>
    <row r="38" spans="1:11" ht="15">
      <c r="A38" s="92">
        <v>17</v>
      </c>
      <c r="B38" s="41" t="s">
        <v>26</v>
      </c>
      <c r="C38" s="42">
        <v>30000</v>
      </c>
      <c r="D38" s="11"/>
      <c r="E38" s="67"/>
      <c r="F38" s="76"/>
      <c r="G38" s="68"/>
      <c r="H38" s="17"/>
      <c r="I38" s="35"/>
      <c r="J38" s="35"/>
      <c r="K38" s="19"/>
    </row>
    <row r="39" spans="1:11" ht="15">
      <c r="A39" s="92">
        <v>18</v>
      </c>
      <c r="B39" s="41" t="s">
        <v>27</v>
      </c>
      <c r="C39" s="42">
        <v>10000</v>
      </c>
      <c r="D39" s="11"/>
      <c r="E39" s="67">
        <f>6400+3000</f>
        <v>9400</v>
      </c>
      <c r="F39" s="76"/>
      <c r="G39" s="68">
        <v>10000</v>
      </c>
      <c r="H39" s="44"/>
      <c r="I39" s="35"/>
      <c r="J39" s="35"/>
      <c r="K39" s="19"/>
    </row>
    <row r="40" spans="1:11" ht="15">
      <c r="A40" s="92">
        <v>19</v>
      </c>
      <c r="B40" s="41" t="s">
        <v>103</v>
      </c>
      <c r="C40" s="42"/>
      <c r="D40" s="11"/>
      <c r="E40" s="67">
        <v>32872</v>
      </c>
      <c r="F40" s="76"/>
      <c r="G40" s="68">
        <v>40000</v>
      </c>
      <c r="H40" s="44"/>
      <c r="I40" s="35"/>
      <c r="J40" s="35"/>
      <c r="K40" s="19"/>
    </row>
    <row r="41" spans="1:11" ht="15">
      <c r="A41" s="93">
        <v>20</v>
      </c>
      <c r="B41" s="41" t="s">
        <v>120</v>
      </c>
      <c r="C41" s="42"/>
      <c r="D41" s="11"/>
      <c r="E41" s="67">
        <v>39811.8</v>
      </c>
      <c r="F41" s="76"/>
      <c r="G41" s="68"/>
      <c r="H41" s="44"/>
      <c r="I41" s="35"/>
      <c r="J41" s="35"/>
      <c r="K41" s="19"/>
    </row>
    <row r="42" spans="1:11" ht="15">
      <c r="A42" s="95">
        <v>21</v>
      </c>
      <c r="B42" s="41" t="s">
        <v>114</v>
      </c>
      <c r="C42" s="42"/>
      <c r="D42" s="45"/>
      <c r="E42" s="67">
        <v>5000</v>
      </c>
      <c r="F42" s="76"/>
      <c r="G42" s="68"/>
      <c r="H42" s="44"/>
      <c r="I42" s="35"/>
      <c r="J42" s="35"/>
      <c r="K42" s="19"/>
    </row>
    <row r="43" spans="1:10" ht="15">
      <c r="A43" s="96">
        <v>22</v>
      </c>
      <c r="B43" s="46" t="s">
        <v>28</v>
      </c>
      <c r="C43" s="43"/>
      <c r="D43" s="24"/>
      <c r="E43" s="66">
        <v>18000</v>
      </c>
      <c r="F43" s="77"/>
      <c r="G43" s="69"/>
      <c r="H43" s="23"/>
      <c r="I43" s="6"/>
      <c r="J43" s="6"/>
    </row>
    <row r="44" spans="1:10" ht="15">
      <c r="A44" s="97">
        <v>23</v>
      </c>
      <c r="B44" s="46" t="s">
        <v>29</v>
      </c>
      <c r="C44" s="43"/>
      <c r="D44" s="24"/>
      <c r="E44" s="66">
        <f>2900+1450</f>
        <v>4350</v>
      </c>
      <c r="F44" s="77"/>
      <c r="G44" s="69"/>
      <c r="H44" s="23"/>
      <c r="I44" s="6"/>
      <c r="J44" s="6"/>
    </row>
    <row r="45" spans="1:11" ht="16.5" customHeight="1">
      <c r="A45" s="97">
        <v>24</v>
      </c>
      <c r="B45" s="56" t="s">
        <v>31</v>
      </c>
      <c r="C45" s="47"/>
      <c r="D45" s="48"/>
      <c r="E45" s="82">
        <v>15000</v>
      </c>
      <c r="F45" s="77"/>
      <c r="G45" s="81">
        <v>35000</v>
      </c>
      <c r="H45" s="23"/>
      <c r="I45" s="49"/>
      <c r="J45" s="49"/>
      <c r="K45" s="50"/>
    </row>
    <row r="46" spans="1:11" ht="16.5" customHeight="1">
      <c r="A46" s="97">
        <v>25</v>
      </c>
      <c r="B46" s="56" t="s">
        <v>81</v>
      </c>
      <c r="C46" s="47"/>
      <c r="D46" s="48"/>
      <c r="E46" s="69"/>
      <c r="F46" s="77"/>
      <c r="G46" s="81">
        <v>30000</v>
      </c>
      <c r="H46" s="23"/>
      <c r="I46" s="49"/>
      <c r="J46" s="49"/>
      <c r="K46" s="50"/>
    </row>
    <row r="47" spans="1:11" ht="15">
      <c r="A47" s="93">
        <v>26</v>
      </c>
      <c r="B47" s="103" t="s">
        <v>30</v>
      </c>
      <c r="C47" s="104"/>
      <c r="D47" s="105"/>
      <c r="E47" s="106">
        <f>335858.85-15000</f>
        <v>320858.85</v>
      </c>
      <c r="F47" s="107"/>
      <c r="G47" s="106">
        <v>100000</v>
      </c>
      <c r="H47" s="17"/>
      <c r="I47" s="35"/>
      <c r="J47" s="35"/>
      <c r="K47" s="19"/>
    </row>
    <row r="48" spans="1:11" ht="15">
      <c r="A48" s="95"/>
      <c r="B48" s="41" t="s">
        <v>97</v>
      </c>
      <c r="C48" s="42"/>
      <c r="D48" s="11"/>
      <c r="E48" s="67"/>
      <c r="F48" s="72"/>
      <c r="G48" s="67">
        <f>SUM(G21:G47)-G22</f>
        <v>3262867.2680000006</v>
      </c>
      <c r="H48" s="17"/>
      <c r="I48" s="35"/>
      <c r="J48" s="35"/>
      <c r="K48" s="19"/>
    </row>
    <row r="49" spans="1:11" ht="15">
      <c r="A49" s="95"/>
      <c r="B49" s="41" t="s">
        <v>98</v>
      </c>
      <c r="C49" s="11">
        <f>C21+C23+C24+C26+C27+C28+C29+C30+C31+C32+C35+C36+C37+C38+C39+C40+C47</f>
        <v>2481620</v>
      </c>
      <c r="D49" s="11"/>
      <c r="E49" s="67">
        <f>E22+E23+E24+E25+E26+E27+E28+E29+E30+E31+E32+E33+E34+E35+E36+E37+E39+E40+E41+E42+E43+E44+E45+E47</f>
        <v>2879763.4300000006</v>
      </c>
      <c r="F49" s="72"/>
      <c r="G49" s="67">
        <f>SUM(G22:G47)</f>
        <v>3511551.452</v>
      </c>
      <c r="H49" s="17"/>
      <c r="I49" s="35"/>
      <c r="J49" s="35"/>
      <c r="K49" s="19"/>
    </row>
    <row r="50" spans="1:11" ht="15">
      <c r="A50" s="100"/>
      <c r="B50" s="101"/>
      <c r="C50" s="17"/>
      <c r="D50" s="17"/>
      <c r="E50" s="102"/>
      <c r="F50" s="102"/>
      <c r="G50" s="102"/>
      <c r="H50" s="17"/>
      <c r="I50" s="35"/>
      <c r="J50" s="35"/>
      <c r="K50" s="19"/>
    </row>
    <row r="51" spans="1:11" ht="15">
      <c r="A51" s="100"/>
      <c r="B51" s="101"/>
      <c r="C51" s="17"/>
      <c r="D51" s="17"/>
      <c r="E51" s="102"/>
      <c r="F51" s="102"/>
      <c r="G51" s="102"/>
      <c r="H51" s="17"/>
      <c r="I51" s="35"/>
      <c r="J51" s="35"/>
      <c r="K51" s="19"/>
    </row>
    <row r="52" spans="1:11" ht="15">
      <c r="A52" s="100"/>
      <c r="B52" s="101"/>
      <c r="C52" s="17"/>
      <c r="D52" s="17"/>
      <c r="E52" s="102"/>
      <c r="F52" s="102"/>
      <c r="G52" s="102"/>
      <c r="H52" s="17"/>
      <c r="I52" s="35"/>
      <c r="J52" s="35"/>
      <c r="K52" s="19"/>
    </row>
    <row r="53" spans="1:11" ht="15">
      <c r="A53" s="100"/>
      <c r="B53" s="101"/>
      <c r="C53" s="17"/>
      <c r="D53" s="17"/>
      <c r="E53" s="102"/>
      <c r="F53" s="102"/>
      <c r="G53" s="102"/>
      <c r="H53" s="17"/>
      <c r="I53" s="35"/>
      <c r="J53" s="35"/>
      <c r="K53" s="19"/>
    </row>
    <row r="54" spans="1:11" ht="15">
      <c r="A54" s="100"/>
      <c r="B54" s="101"/>
      <c r="C54" s="17"/>
      <c r="D54" s="17"/>
      <c r="E54" s="102"/>
      <c r="F54" s="102"/>
      <c r="G54" s="102"/>
      <c r="H54" s="17"/>
      <c r="I54" s="35"/>
      <c r="J54" s="35"/>
      <c r="K54" s="19"/>
    </row>
    <row r="55" spans="1:11" ht="15">
      <c r="A55" s="100"/>
      <c r="B55" s="101"/>
      <c r="C55" s="17"/>
      <c r="D55" s="17"/>
      <c r="E55" s="102"/>
      <c r="F55" s="102"/>
      <c r="G55" s="102"/>
      <c r="H55" s="17"/>
      <c r="I55" s="35"/>
      <c r="J55" s="35"/>
      <c r="K55" s="19"/>
    </row>
    <row r="56" spans="1:11" ht="15">
      <c r="A56" s="100"/>
      <c r="B56" s="101"/>
      <c r="C56" s="17"/>
      <c r="D56" s="17"/>
      <c r="E56" s="102"/>
      <c r="F56" s="102"/>
      <c r="G56" s="102"/>
      <c r="H56" s="17"/>
      <c r="I56" s="35"/>
      <c r="J56" s="35"/>
      <c r="K56" s="19"/>
    </row>
    <row r="57" spans="1:11" ht="15">
      <c r="A57" s="100"/>
      <c r="B57" s="101"/>
      <c r="C57" s="17"/>
      <c r="D57" s="17"/>
      <c r="E57" s="102"/>
      <c r="F57" s="102"/>
      <c r="G57" s="102"/>
      <c r="H57" s="17"/>
      <c r="I57" s="35"/>
      <c r="J57" s="35"/>
      <c r="K57" s="19"/>
    </row>
    <row r="58" spans="1:11" ht="15">
      <c r="A58" s="100"/>
      <c r="B58" s="101"/>
      <c r="C58" s="17"/>
      <c r="D58" s="17"/>
      <c r="E58" s="102"/>
      <c r="F58" s="102"/>
      <c r="G58" s="102"/>
      <c r="H58" s="17"/>
      <c r="I58" s="35"/>
      <c r="J58" s="35"/>
      <c r="K58" s="19"/>
    </row>
    <row r="59" spans="1:11" ht="15">
      <c r="A59" s="100"/>
      <c r="B59" s="101"/>
      <c r="C59" s="17"/>
      <c r="D59" s="17"/>
      <c r="E59" s="102"/>
      <c r="F59" s="102"/>
      <c r="G59" s="102"/>
      <c r="H59" s="17"/>
      <c r="I59" s="35"/>
      <c r="J59" s="35"/>
      <c r="K59" s="19"/>
    </row>
    <row r="60" spans="1:10" ht="12.75">
      <c r="A60" s="98"/>
      <c r="B60" s="51"/>
      <c r="C60" s="4"/>
      <c r="D60" s="4"/>
      <c r="E60" s="62"/>
      <c r="F60" s="62"/>
      <c r="G60" s="62"/>
      <c r="H60" s="5"/>
      <c r="I60" s="6"/>
      <c r="J60" s="6"/>
    </row>
    <row r="61" spans="1:7" s="19" customFormat="1" ht="15">
      <c r="A61" s="70"/>
      <c r="B61" s="59" t="s">
        <v>77</v>
      </c>
      <c r="E61" s="115"/>
      <c r="F61" s="70"/>
      <c r="G61" s="70"/>
    </row>
    <row r="63" spans="1:8" ht="12.75">
      <c r="A63" s="71" t="s">
        <v>1</v>
      </c>
      <c r="B63" s="60" t="s">
        <v>32</v>
      </c>
      <c r="C63" s="60" t="s">
        <v>33</v>
      </c>
      <c r="D63" s="60" t="s">
        <v>34</v>
      </c>
      <c r="E63" s="116" t="s">
        <v>35</v>
      </c>
      <c r="F63" s="71" t="s">
        <v>36</v>
      </c>
      <c r="G63" s="71" t="s">
        <v>78</v>
      </c>
      <c r="H63" s="60" t="s">
        <v>37</v>
      </c>
    </row>
    <row r="64" spans="1:8" ht="12.75">
      <c r="A64" s="78"/>
      <c r="B64" s="61"/>
      <c r="C64" s="61"/>
      <c r="D64" s="61" t="s">
        <v>38</v>
      </c>
      <c r="E64" s="117" t="s">
        <v>62</v>
      </c>
      <c r="F64" s="78" t="s">
        <v>39</v>
      </c>
      <c r="G64" s="78" t="s">
        <v>40</v>
      </c>
      <c r="H64" s="61" t="s">
        <v>41</v>
      </c>
    </row>
    <row r="65" spans="1:8" ht="12.75">
      <c r="A65" s="55" t="s">
        <v>42</v>
      </c>
      <c r="B65" s="53" t="s">
        <v>43</v>
      </c>
      <c r="C65" s="53">
        <v>1</v>
      </c>
      <c r="D65" s="53">
        <v>12</v>
      </c>
      <c r="E65" s="118">
        <v>23000</v>
      </c>
      <c r="F65" s="55">
        <v>2990</v>
      </c>
      <c r="G65" s="55">
        <f>E65-F65</f>
        <v>20010</v>
      </c>
      <c r="H65" s="53">
        <v>276000</v>
      </c>
    </row>
    <row r="66" spans="1:8" ht="12.75">
      <c r="A66" s="55" t="s">
        <v>44</v>
      </c>
      <c r="B66" s="53" t="s">
        <v>45</v>
      </c>
      <c r="C66" s="53">
        <v>1</v>
      </c>
      <c r="D66" s="54" t="s">
        <v>63</v>
      </c>
      <c r="E66" s="118" t="s">
        <v>74</v>
      </c>
      <c r="F66" s="55" t="s">
        <v>75</v>
      </c>
      <c r="G66" s="55" t="s">
        <v>76</v>
      </c>
      <c r="H66" s="53">
        <f>17241*6+11494*6</f>
        <v>172410</v>
      </c>
    </row>
    <row r="67" spans="1:8" ht="12.75">
      <c r="A67" s="55" t="s">
        <v>46</v>
      </c>
      <c r="B67" s="53" t="s">
        <v>47</v>
      </c>
      <c r="C67" s="53">
        <v>1</v>
      </c>
      <c r="D67" s="54" t="s">
        <v>63</v>
      </c>
      <c r="E67" s="118" t="s">
        <v>64</v>
      </c>
      <c r="F67" s="55" t="s">
        <v>65</v>
      </c>
      <c r="G67" s="55" t="s">
        <v>66</v>
      </c>
      <c r="H67" s="53">
        <f>8620*6+5750*6</f>
        <v>86220</v>
      </c>
    </row>
    <row r="68" spans="1:8" ht="12.75">
      <c r="A68" s="55" t="s">
        <v>48</v>
      </c>
      <c r="B68" s="53" t="s">
        <v>107</v>
      </c>
      <c r="C68" s="53">
        <v>2</v>
      </c>
      <c r="D68" s="53">
        <v>12</v>
      </c>
      <c r="E68" s="118">
        <v>17241</v>
      </c>
      <c r="F68" s="55">
        <v>2241</v>
      </c>
      <c r="G68" s="55">
        <v>15000</v>
      </c>
      <c r="H68" s="53">
        <f>E68*D68*C68</f>
        <v>413784</v>
      </c>
    </row>
    <row r="69" spans="1:8" ht="12.75">
      <c r="A69" s="54" t="s">
        <v>85</v>
      </c>
      <c r="B69" s="53" t="s">
        <v>108</v>
      </c>
      <c r="C69" s="53">
        <v>3</v>
      </c>
      <c r="D69" s="53">
        <v>12</v>
      </c>
      <c r="E69" s="118">
        <v>17241</v>
      </c>
      <c r="F69" s="55">
        <v>2241</v>
      </c>
      <c r="G69" s="55">
        <v>15000</v>
      </c>
      <c r="H69" s="53">
        <f>E69*D69*C69</f>
        <v>620676</v>
      </c>
    </row>
    <row r="70" spans="1:8" ht="12.75">
      <c r="A70" s="55">
        <v>5</v>
      </c>
      <c r="B70" s="53" t="s">
        <v>109</v>
      </c>
      <c r="C70" s="53">
        <v>1</v>
      </c>
      <c r="D70" s="53">
        <v>12</v>
      </c>
      <c r="E70" s="118">
        <v>11494</v>
      </c>
      <c r="F70" s="55">
        <v>1494</v>
      </c>
      <c r="G70" s="55">
        <v>10000</v>
      </c>
      <c r="H70" s="53">
        <f>E70*D70</f>
        <v>137928</v>
      </c>
    </row>
    <row r="71" spans="1:8" ht="12.75">
      <c r="A71" s="55">
        <v>6</v>
      </c>
      <c r="B71" s="53" t="s">
        <v>49</v>
      </c>
      <c r="C71" s="53">
        <v>1</v>
      </c>
      <c r="D71" s="53">
        <v>12</v>
      </c>
      <c r="E71" s="118">
        <v>17241</v>
      </c>
      <c r="F71" s="55">
        <v>2241</v>
      </c>
      <c r="G71" s="55">
        <v>15000</v>
      </c>
      <c r="H71" s="53">
        <f>17241*12</f>
        <v>206892</v>
      </c>
    </row>
    <row r="72" spans="1:8" ht="12.75">
      <c r="A72" s="55"/>
      <c r="B72" s="53" t="s">
        <v>86</v>
      </c>
      <c r="C72" s="53"/>
      <c r="D72" s="53"/>
      <c r="E72" s="118"/>
      <c r="F72" s="55"/>
      <c r="G72" s="55"/>
      <c r="H72" s="53">
        <f>H65+H66+H67+H68+H70+H71</f>
        <v>1293234</v>
      </c>
    </row>
    <row r="73" spans="1:8" ht="12.75">
      <c r="A73" s="55"/>
      <c r="B73" s="53" t="s">
        <v>87</v>
      </c>
      <c r="C73" s="53"/>
      <c r="D73" s="53"/>
      <c r="E73" s="118"/>
      <c r="F73" s="55"/>
      <c r="G73" s="55"/>
      <c r="H73" s="53">
        <f>H65+H66+H67+H69+H70+H71</f>
        <v>1500126</v>
      </c>
    </row>
    <row r="74" spans="1:8" ht="12.75">
      <c r="A74" s="55"/>
      <c r="B74" s="53"/>
      <c r="C74" s="53"/>
      <c r="D74" s="53"/>
      <c r="E74" s="118"/>
      <c r="F74" s="55"/>
      <c r="G74" s="55"/>
      <c r="H74" s="53"/>
    </row>
    <row r="75" spans="1:8" ht="12.75">
      <c r="A75" s="55"/>
      <c r="B75" s="53" t="s">
        <v>88</v>
      </c>
      <c r="C75" s="53"/>
      <c r="D75" s="53"/>
      <c r="E75" s="118"/>
      <c r="F75" s="55"/>
      <c r="G75" s="55"/>
      <c r="H75" s="53">
        <f>H72*0.2</f>
        <v>258646.80000000002</v>
      </c>
    </row>
    <row r="76" spans="1:8" ht="12.75">
      <c r="A76" s="55"/>
      <c r="B76" s="53" t="s">
        <v>89</v>
      </c>
      <c r="C76" s="53"/>
      <c r="D76" s="53"/>
      <c r="E76" s="118"/>
      <c r="F76" s="55"/>
      <c r="G76" s="55"/>
      <c r="H76" s="53">
        <f>H73*0.2</f>
        <v>300025.2</v>
      </c>
    </row>
    <row r="77" spans="1:8" ht="12.75">
      <c r="A77" s="55"/>
      <c r="B77" s="53" t="s">
        <v>90</v>
      </c>
      <c r="C77" s="53"/>
      <c r="D77" s="53"/>
      <c r="E77" s="118"/>
      <c r="F77" s="55"/>
      <c r="G77" s="55"/>
      <c r="H77" s="53">
        <f>H72*0.2/100</f>
        <v>2586.4680000000003</v>
      </c>
    </row>
    <row r="78" spans="1:8" ht="12.75">
      <c r="A78" s="55"/>
      <c r="B78" s="53" t="s">
        <v>91</v>
      </c>
      <c r="C78" s="53"/>
      <c r="D78" s="53"/>
      <c r="E78" s="118"/>
      <c r="F78" s="55"/>
      <c r="G78" s="55"/>
      <c r="H78" s="53">
        <f>H73*0.2/100</f>
        <v>3000.252</v>
      </c>
    </row>
    <row r="79" spans="1:8" ht="12.75">
      <c r="A79" s="55"/>
      <c r="B79" s="53"/>
      <c r="C79" s="53"/>
      <c r="D79" s="53"/>
      <c r="E79" s="118"/>
      <c r="F79" s="55"/>
      <c r="G79" s="55"/>
      <c r="H79" s="53"/>
    </row>
    <row r="80" spans="1:8" ht="12.75">
      <c r="A80" s="55"/>
      <c r="B80" s="112" t="s">
        <v>92</v>
      </c>
      <c r="C80" s="53"/>
      <c r="D80" s="53"/>
      <c r="E80" s="118"/>
      <c r="F80" s="55"/>
      <c r="G80" s="55"/>
      <c r="H80" s="112">
        <f>H72+H75+H77</f>
        <v>1554467.2680000002</v>
      </c>
    </row>
    <row r="81" spans="1:8" ht="12.75">
      <c r="A81" s="55"/>
      <c r="B81" s="112" t="s">
        <v>93</v>
      </c>
      <c r="C81" s="53"/>
      <c r="D81" s="53"/>
      <c r="E81" s="118"/>
      <c r="F81" s="55"/>
      <c r="G81" s="55"/>
      <c r="H81" s="112">
        <f>H73+H76+H78</f>
        <v>1803151.452</v>
      </c>
    </row>
    <row r="82" spans="1:8" ht="12.75">
      <c r="A82" s="122"/>
      <c r="B82" s="123"/>
      <c r="C82" s="6"/>
      <c r="D82" s="6"/>
      <c r="E82" s="124"/>
      <c r="F82" s="122"/>
      <c r="G82" s="122"/>
      <c r="H82" s="123"/>
    </row>
    <row r="83" ht="12.75">
      <c r="B83" s="125" t="s">
        <v>117</v>
      </c>
    </row>
    <row r="84" ht="12.75">
      <c r="B84" s="125" t="s">
        <v>118</v>
      </c>
    </row>
    <row r="85" ht="12.75">
      <c r="B85" s="120" t="s">
        <v>119</v>
      </c>
    </row>
    <row r="86" ht="12.75">
      <c r="B86" s="120"/>
    </row>
    <row r="87" ht="15.75">
      <c r="B87" s="52" t="s">
        <v>73</v>
      </c>
    </row>
    <row r="89" spans="2:4" ht="20.25" customHeight="1">
      <c r="B89" s="109" t="s">
        <v>50</v>
      </c>
      <c r="C89" s="60" t="s">
        <v>51</v>
      </c>
      <c r="D89" s="110" t="s">
        <v>100</v>
      </c>
    </row>
    <row r="90" spans="2:4" ht="20.25" customHeight="1">
      <c r="B90" s="111"/>
      <c r="C90" s="126" t="s">
        <v>99</v>
      </c>
      <c r="D90" s="127" t="s">
        <v>101</v>
      </c>
    </row>
    <row r="91" spans="2:4" ht="12.75">
      <c r="B91" s="61" t="s">
        <v>52</v>
      </c>
      <c r="C91" s="108">
        <f>G48</f>
        <v>3262867.2680000006</v>
      </c>
      <c r="D91" s="108">
        <f>G49</f>
        <v>3511551.452</v>
      </c>
    </row>
    <row r="92" spans="2:4" ht="12.75">
      <c r="B92" s="53" t="s">
        <v>53</v>
      </c>
      <c r="C92" s="58">
        <f>G8+G9+G11+G16+G17</f>
        <v>673000</v>
      </c>
      <c r="D92" s="58">
        <f>C92</f>
        <v>673000</v>
      </c>
    </row>
    <row r="93" spans="2:4" ht="12.75">
      <c r="B93" s="53" t="s">
        <v>121</v>
      </c>
      <c r="C93" s="58">
        <f>C91-C92</f>
        <v>2589867.2680000006</v>
      </c>
      <c r="D93" s="58">
        <f>D91-D92</f>
        <v>2838551.452</v>
      </c>
    </row>
    <row r="94" spans="2:4" ht="12.75">
      <c r="B94" s="53" t="s">
        <v>54</v>
      </c>
      <c r="C94" s="53">
        <v>3451</v>
      </c>
      <c r="D94" s="53">
        <v>3451</v>
      </c>
    </row>
    <row r="95" spans="2:4" ht="12.75">
      <c r="B95" s="53" t="s">
        <v>55</v>
      </c>
      <c r="C95" s="112">
        <f>C93/C94</f>
        <v>750.468637496378</v>
      </c>
      <c r="D95" s="112">
        <f>D93/D94</f>
        <v>822.5301222833962</v>
      </c>
    </row>
    <row r="97" ht="15">
      <c r="B97" s="59" t="s">
        <v>122</v>
      </c>
    </row>
    <row r="98" spans="2:4" ht="12.75">
      <c r="B98" s="53" t="s">
        <v>104</v>
      </c>
      <c r="C98" s="53">
        <v>675</v>
      </c>
      <c r="D98" s="53">
        <v>740</v>
      </c>
    </row>
    <row r="99" spans="2:4" ht="12.75">
      <c r="B99" s="53" t="s">
        <v>105</v>
      </c>
      <c r="C99" s="112">
        <v>750</v>
      </c>
      <c r="D99" s="112">
        <v>820</v>
      </c>
    </row>
    <row r="100" spans="2:4" ht="12.75">
      <c r="B100" s="53" t="s">
        <v>123</v>
      </c>
      <c r="C100" s="53">
        <v>1000</v>
      </c>
      <c r="D100" s="53">
        <v>1000</v>
      </c>
    </row>
    <row r="101" spans="2:4" ht="12.75">
      <c r="B101" s="53" t="s">
        <v>124</v>
      </c>
      <c r="C101" s="53">
        <v>1300</v>
      </c>
      <c r="D101" s="53">
        <v>1300</v>
      </c>
    </row>
    <row r="103" ht="15.75">
      <c r="B103" s="52" t="s">
        <v>56</v>
      </c>
    </row>
    <row r="105" ht="12.75">
      <c r="B105" t="s">
        <v>57</v>
      </c>
    </row>
    <row r="107" ht="15.75">
      <c r="B107" s="52" t="s">
        <v>79</v>
      </c>
    </row>
    <row r="109" spans="1:3" ht="12.75">
      <c r="A109" s="55" t="s">
        <v>58</v>
      </c>
      <c r="B109" s="53" t="s">
        <v>59</v>
      </c>
      <c r="C109" s="53" t="s">
        <v>60</v>
      </c>
    </row>
    <row r="110" spans="1:3" ht="12.75">
      <c r="A110" s="55">
        <v>1</v>
      </c>
      <c r="B110" s="53" t="s">
        <v>67</v>
      </c>
      <c r="C110" s="53">
        <v>100000</v>
      </c>
    </row>
    <row r="111" spans="1:3" ht="12.75">
      <c r="A111" s="55">
        <v>2</v>
      </c>
      <c r="B111" s="53" t="s">
        <v>68</v>
      </c>
      <c r="C111" s="53">
        <v>10000</v>
      </c>
    </row>
    <row r="112" spans="1:3" ht="12.75">
      <c r="A112" s="55">
        <v>3</v>
      </c>
      <c r="B112" s="53" t="s">
        <v>83</v>
      </c>
      <c r="C112" s="53">
        <v>30000</v>
      </c>
    </row>
    <row r="113" spans="1:3" ht="12.75">
      <c r="A113" s="55">
        <v>4</v>
      </c>
      <c r="B113" s="53" t="s">
        <v>69</v>
      </c>
      <c r="C113" s="53">
        <v>32000</v>
      </c>
    </row>
    <row r="114" spans="1:3" ht="12.75">
      <c r="A114" s="55">
        <v>5</v>
      </c>
      <c r="B114" s="53" t="s">
        <v>70</v>
      </c>
      <c r="C114" s="53">
        <v>30000</v>
      </c>
    </row>
    <row r="115" spans="1:3" ht="12.75">
      <c r="A115" s="55">
        <v>6</v>
      </c>
      <c r="B115" s="53" t="s">
        <v>71</v>
      </c>
      <c r="C115" s="53">
        <v>40000</v>
      </c>
    </row>
    <row r="116" spans="1:3" ht="12.75">
      <c r="A116" s="55"/>
      <c r="B116" s="53" t="s">
        <v>37</v>
      </c>
      <c r="C116" s="53">
        <f>SUM(C110:C115)</f>
        <v>242000</v>
      </c>
    </row>
    <row r="117" spans="1:3" ht="12.75">
      <c r="A117" s="55"/>
      <c r="B117" s="53" t="s">
        <v>61</v>
      </c>
      <c r="C117" s="53">
        <f>C116/C94</f>
        <v>70.12460156476384</v>
      </c>
    </row>
    <row r="119" ht="15.75">
      <c r="B119" s="52" t="s">
        <v>72</v>
      </c>
    </row>
    <row r="122" ht="15.75">
      <c r="B122" s="52" t="s">
        <v>106</v>
      </c>
    </row>
    <row r="123" ht="15.75">
      <c r="B123" s="52" t="s">
        <v>115</v>
      </c>
    </row>
    <row r="127" ht="12.75">
      <c r="B127" t="s">
        <v>125</v>
      </c>
    </row>
  </sheetData>
  <sheetProtection/>
  <printOptions/>
  <pageMargins left="0" right="0" top="0.984251968503937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2016-03-12T03:08:05Z</cp:lastPrinted>
  <dcterms:created xsi:type="dcterms:W3CDTF">1996-10-08T23:32:33Z</dcterms:created>
  <dcterms:modified xsi:type="dcterms:W3CDTF">2016-03-17T04:07:13Z</dcterms:modified>
  <cp:category/>
  <cp:version/>
  <cp:contentType/>
  <cp:contentStatus/>
</cp:coreProperties>
</file>